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ared\7_Environment_Accounts\Forest_Physical_Assets_Accounts\"/>
    </mc:Choice>
  </mc:AlternateContent>
  <bookViews>
    <workbookView xWindow="0" yWindow="0" windowWidth="28800" windowHeight="12135"/>
  </bookViews>
  <sheets>
    <sheet name="Forest_physical_assets" sheetId="1" r:id="rId1"/>
    <sheet name="2019" sheetId="3" r:id="rId2"/>
    <sheet name="2020" sheetId="5" r:id="rId3"/>
    <sheet name="2021" sheetId="6" r:id="rId4"/>
    <sheet name="2022" sheetId="7" r:id="rId5"/>
    <sheet name="2023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4" i="5"/>
  <c r="E7" i="6"/>
  <c r="E7" i="5"/>
  <c r="E4" i="9" l="1"/>
  <c r="E4" i="7"/>
  <c r="E4" i="6"/>
  <c r="C3" i="9"/>
  <c r="B7" i="5"/>
  <c r="B3" i="5"/>
  <c r="D7" i="9"/>
  <c r="E7" i="9" s="1"/>
  <c r="C7" i="9"/>
  <c r="E5" i="9"/>
  <c r="E16" i="7"/>
  <c r="E15" i="7"/>
  <c r="E14" i="7"/>
  <c r="E13" i="7"/>
  <c r="E12" i="7"/>
  <c r="E11" i="7"/>
  <c r="E10" i="7"/>
  <c r="E9" i="7"/>
  <c r="E8" i="7"/>
  <c r="D7" i="7"/>
  <c r="E7" i="7" s="1"/>
  <c r="C7" i="7"/>
  <c r="C3" i="7" s="1"/>
  <c r="E6" i="7"/>
  <c r="E5" i="7"/>
  <c r="E16" i="6"/>
  <c r="E15" i="6"/>
  <c r="E14" i="6"/>
  <c r="E13" i="6"/>
  <c r="E12" i="6"/>
  <c r="E11" i="6"/>
  <c r="E10" i="6"/>
  <c r="E9" i="6"/>
  <c r="E8" i="6"/>
  <c r="D7" i="6"/>
  <c r="D3" i="6" s="1"/>
  <c r="C7" i="6"/>
  <c r="C3" i="6" s="1"/>
  <c r="E6" i="6"/>
  <c r="E5" i="6"/>
  <c r="E16" i="5"/>
  <c r="E15" i="5"/>
  <c r="E14" i="5"/>
  <c r="E13" i="5"/>
  <c r="E12" i="5"/>
  <c r="E11" i="5"/>
  <c r="E10" i="5"/>
  <c r="E9" i="5"/>
  <c r="E8" i="5"/>
  <c r="D7" i="5"/>
  <c r="D3" i="5" s="1"/>
  <c r="C7" i="5"/>
  <c r="C3" i="5" s="1"/>
  <c r="E6" i="5"/>
  <c r="E5" i="5"/>
  <c r="E11" i="3"/>
  <c r="E12" i="3"/>
  <c r="E13" i="3"/>
  <c r="E14" i="3"/>
  <c r="E15" i="3"/>
  <c r="E16" i="3"/>
  <c r="D3" i="9" l="1"/>
  <c r="D3" i="7"/>
  <c r="E3" i="9"/>
  <c r="E3" i="7"/>
  <c r="E3" i="6"/>
  <c r="E3" i="5"/>
  <c r="E4" i="3"/>
  <c r="E8" i="3"/>
  <c r="E9" i="3"/>
  <c r="E10" i="3"/>
  <c r="E5" i="3"/>
  <c r="E6" i="3"/>
  <c r="C7" i="3"/>
  <c r="C3" i="3" s="1"/>
  <c r="D7" i="3"/>
  <c r="D3" i="3" s="1"/>
  <c r="F7" i="3"/>
  <c r="F3" i="3" s="1"/>
  <c r="B7" i="3"/>
  <c r="B3" i="3" s="1"/>
  <c r="E7" i="3" l="1"/>
  <c r="E3" i="3" s="1"/>
  <c r="E4" i="1" l="1"/>
  <c r="F4" i="1"/>
  <c r="D4" i="1" l="1"/>
  <c r="B4" i="1" l="1"/>
  <c r="E5" i="1" l="1"/>
  <c r="E6" i="1" s="1"/>
  <c r="F5" i="1"/>
  <c r="F6" i="1" s="1"/>
  <c r="D5" i="1"/>
  <c r="D6" i="1" s="1"/>
  <c r="C5" i="1"/>
  <c r="B6" i="1" l="1"/>
  <c r="C4" i="1" l="1"/>
  <c r="C6" i="1" s="1"/>
</calcChain>
</file>

<file path=xl/sharedStrings.xml><?xml version="1.0" encoding="utf-8"?>
<sst xmlns="http://schemas.openxmlformats.org/spreadsheetml/2006/main" count="122" uniqueCount="27">
  <si>
    <t xml:space="preserve"> </t>
  </si>
  <si>
    <t>Loss due to forest fires</t>
  </si>
  <si>
    <t>Afforestation and restoration increase</t>
  </si>
  <si>
    <t>Opening stock of forest cover</t>
  </si>
  <si>
    <t>Closing stock of forest cover</t>
  </si>
  <si>
    <t>Unaccounted Changes</t>
  </si>
  <si>
    <t>Guria</t>
  </si>
  <si>
    <t>Imereti</t>
  </si>
  <si>
    <t>Kakheti</t>
  </si>
  <si>
    <t>Mtskheta-Mtianeti</t>
  </si>
  <si>
    <t>Samegrelo-Zemo Svaneti</t>
  </si>
  <si>
    <t>Samtskhe-Javakheti</t>
  </si>
  <si>
    <t>Kvemo Kartli</t>
  </si>
  <si>
    <t>Shida Kartli</t>
  </si>
  <si>
    <t>Reductions (Fires)</t>
  </si>
  <si>
    <t>Additions (Afforestation, Restoration)</t>
  </si>
  <si>
    <t>-</t>
  </si>
  <si>
    <t>Area covered by forest under the Forestry Agency of Adjara</t>
  </si>
  <si>
    <t>Area covered by forest under the Agency of Protected Areas</t>
  </si>
  <si>
    <t>Racha-Lechkhumi and Kvemo Svaneti</t>
  </si>
  <si>
    <r>
      <t xml:space="preserve">Area covered by forest of Georgia 
</t>
    </r>
    <r>
      <rPr>
        <sz val="11"/>
        <rFont val="Arial"/>
        <family val="2"/>
      </rPr>
      <t>(ths. ha)</t>
    </r>
  </si>
  <si>
    <t xml:space="preserve">Opening stock of forest cover </t>
  </si>
  <si>
    <t>Area coverd by forest of Georgia (ths. ha)</t>
  </si>
  <si>
    <t>Area covered by forest of Abkhazia AR *</t>
  </si>
  <si>
    <t>Area covered by forest under the National Forestry Agency **</t>
  </si>
  <si>
    <t xml:space="preserve">Note: *The data were evaluated by satellite observation as a result of spectral analysis.
</t>
  </si>
  <si>
    <t>** Including Tskhinvali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</si>
</sst>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0000000000000"/>
    <numFmt numFmtId="166" formatCode="#\ ##0.0"/>
    <numFmt numFmtId="167" formatCode="####\ ##0.0"/>
    <numFmt numFmtId="168" formatCode="######\ ##0.0"/>
    <numFmt numFmtId="169" formatCode="#######\ ##0.0"/>
    <numFmt numFmtId="170" formatCode="############\ ##0.0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Border="1"/>
    <xf numFmtId="0" fontId="3" fillId="2" borderId="0" xfId="0" applyFont="1" applyFill="1" applyBorder="1" applyAlignment="1">
      <alignment horizontal="left"/>
    </xf>
    <xf numFmtId="3" fontId="0" fillId="0" borderId="0" xfId="0" applyNumberFormat="1" applyBorder="1"/>
    <xf numFmtId="165" fontId="0" fillId="0" borderId="0" xfId="0" applyNumberFormat="1" applyBorder="1"/>
    <xf numFmtId="0" fontId="3" fillId="3" borderId="2" xfId="0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167" fontId="3" fillId="2" borderId="0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3" borderId="0" xfId="0" applyFont="1" applyFill="1" applyBorder="1" applyAlignment="1">
      <alignment horizontal="left" indent="2"/>
    </xf>
    <xf numFmtId="0" fontId="3" fillId="2" borderId="2" xfId="0" applyFont="1" applyFill="1" applyBorder="1" applyAlignment="1">
      <alignment horizontal="left" indent="2"/>
    </xf>
    <xf numFmtId="167" fontId="3" fillId="2" borderId="2" xfId="0" applyNumberFormat="1" applyFont="1" applyFill="1" applyBorder="1" applyAlignment="1">
      <alignment horizontal="right"/>
    </xf>
    <xf numFmtId="168" fontId="3" fillId="2" borderId="1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/>
    </xf>
    <xf numFmtId="169" fontId="3" fillId="2" borderId="2" xfId="0" applyNumberFormat="1" applyFont="1" applyFill="1" applyBorder="1" applyAlignment="1">
      <alignment horizontal="right"/>
    </xf>
    <xf numFmtId="170" fontId="2" fillId="2" borderId="0" xfId="0" applyNumberFormat="1" applyFont="1" applyFill="1" applyBorder="1" applyAlignment="1">
      <alignment horizontal="right" vertical="center"/>
    </xf>
    <xf numFmtId="170" fontId="3" fillId="2" borderId="0" xfId="0" applyNumberFormat="1" applyFont="1" applyFill="1" applyBorder="1" applyAlignment="1">
      <alignment horizontal="right"/>
    </xf>
    <xf numFmtId="170" fontId="3" fillId="2" borderId="2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 indent="3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32.42578125" style="3" bestFit="1" customWidth="1"/>
    <col min="2" max="2" width="17" style="3" bestFit="1" customWidth="1"/>
    <col min="3" max="6" width="12.140625" style="3" bestFit="1" customWidth="1"/>
    <col min="7" max="16384" width="9.140625" style="3"/>
  </cols>
  <sheetData>
    <row r="1" spans="1:6" ht="30" customHeight="1" x14ac:dyDescent="0.25">
      <c r="A1" s="32" t="s">
        <v>20</v>
      </c>
      <c r="B1" s="32"/>
      <c r="C1" s="32"/>
      <c r="D1" s="32"/>
      <c r="E1" s="32"/>
      <c r="F1" s="32"/>
    </row>
    <row r="2" spans="1:6" x14ac:dyDescent="0.25">
      <c r="A2" s="1"/>
      <c r="B2" s="2">
        <v>2019</v>
      </c>
      <c r="C2" s="2">
        <v>2020</v>
      </c>
      <c r="D2" s="2">
        <v>2021</v>
      </c>
      <c r="E2" s="2">
        <v>2022</v>
      </c>
      <c r="F2" s="2">
        <v>2023</v>
      </c>
    </row>
    <row r="3" spans="1:6" x14ac:dyDescent="0.25">
      <c r="A3" s="4" t="s">
        <v>3</v>
      </c>
      <c r="B3" s="8">
        <v>2676.6</v>
      </c>
      <c r="C3" s="8">
        <v>2664.3</v>
      </c>
      <c r="D3" s="8">
        <v>2801.8</v>
      </c>
      <c r="E3" s="8">
        <v>2801.3</v>
      </c>
      <c r="F3" s="8">
        <v>2807.8</v>
      </c>
    </row>
    <row r="4" spans="1:6" x14ac:dyDescent="0.25">
      <c r="A4" s="4" t="s">
        <v>2</v>
      </c>
      <c r="B4" s="8">
        <f>0.201</f>
        <v>0.20100000000000001</v>
      </c>
      <c r="C4" s="8">
        <f>0.166</f>
        <v>0.16600000000000001</v>
      </c>
      <c r="D4" s="8">
        <f>0.638</f>
        <v>0.63800000000000001</v>
      </c>
      <c r="E4" s="8">
        <f>1.5773</f>
        <v>1.5772999999999999</v>
      </c>
      <c r="F4" s="8">
        <f>1.7119</f>
        <v>1.7119</v>
      </c>
    </row>
    <row r="5" spans="1:6" x14ac:dyDescent="0.25">
      <c r="A5" s="4" t="s">
        <v>1</v>
      </c>
      <c r="B5" s="8">
        <v>-3.7130000000000001</v>
      </c>
      <c r="C5" s="8">
        <f>-1*(3.238)</f>
        <v>-3.238</v>
      </c>
      <c r="D5" s="8">
        <f>-1*(3.076)</f>
        <v>-3.0760000000000001</v>
      </c>
      <c r="E5" s="8">
        <f>-1*(7.735)</f>
        <v>-7.7350000000000003</v>
      </c>
      <c r="F5" s="8">
        <f>-1*(1.118)</f>
        <v>-1.1180000000000001</v>
      </c>
    </row>
    <row r="6" spans="1:6" x14ac:dyDescent="0.25">
      <c r="A6" s="4" t="s">
        <v>5</v>
      </c>
      <c r="B6" s="8">
        <f>B7-B5-B4-B3</f>
        <v>-8.7879999999995562</v>
      </c>
      <c r="C6" s="8">
        <f>C7-C5-C4-C3</f>
        <v>140.57199999999966</v>
      </c>
      <c r="D6" s="8">
        <f>D7-D5-D4-D3</f>
        <v>1.9380000000001019</v>
      </c>
      <c r="E6" s="8">
        <f>E7-E5-E4-E3</f>
        <v>12.657700000000204</v>
      </c>
      <c r="F6" s="8">
        <f>F7-F5-F4-F3</f>
        <v>4.2061000000003332</v>
      </c>
    </row>
    <row r="7" spans="1:6" x14ac:dyDescent="0.25">
      <c r="A7" s="7" t="s">
        <v>4</v>
      </c>
      <c r="B7" s="9">
        <v>2664.3</v>
      </c>
      <c r="C7" s="9">
        <v>2801.8</v>
      </c>
      <c r="D7" s="9">
        <v>2801.3</v>
      </c>
      <c r="E7" s="9">
        <v>2807.8</v>
      </c>
      <c r="F7" s="9">
        <v>2812.6000000000004</v>
      </c>
    </row>
    <row r="9" spans="1:6" x14ac:dyDescent="0.25">
      <c r="C9" s="5"/>
    </row>
    <row r="10" spans="1:6" x14ac:dyDescent="0.25">
      <c r="B10" s="6"/>
      <c r="C10" s="5"/>
    </row>
    <row r="11" spans="1:6" x14ac:dyDescent="0.25">
      <c r="E11" s="3" t="s">
        <v>0</v>
      </c>
    </row>
    <row r="13" spans="1:6" x14ac:dyDescent="0.25">
      <c r="C13" s="5"/>
    </row>
    <row r="14" spans="1:6" x14ac:dyDescent="0.25">
      <c r="C14" s="5"/>
    </row>
    <row r="24" spans="2:7" x14ac:dyDescent="0.25">
      <c r="B24" s="32"/>
      <c r="C24" s="32"/>
      <c r="D24" s="32"/>
      <c r="E24" s="32"/>
      <c r="F24" s="32"/>
      <c r="G24" s="32"/>
    </row>
  </sheetData>
  <mergeCells count="2">
    <mergeCell ref="A1:F1"/>
    <mergeCell ref="B24:G2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59" bestFit="1" customWidth="1"/>
    <col min="2" max="2" width="27.28515625" customWidth="1"/>
    <col min="3" max="3" width="16.28515625" customWidth="1"/>
    <col min="4" max="4" width="11" customWidth="1"/>
    <col min="5" max="5" width="14.5703125" customWidth="1"/>
    <col min="6" max="6" width="15.85546875" customWidth="1"/>
  </cols>
  <sheetData>
    <row r="1" spans="1:6" ht="15" customHeight="1" x14ac:dyDescent="0.25">
      <c r="A1" s="37">
        <v>2019</v>
      </c>
      <c r="B1" s="37" t="s">
        <v>21</v>
      </c>
      <c r="C1" s="37" t="s">
        <v>15</v>
      </c>
      <c r="D1" s="37" t="s">
        <v>14</v>
      </c>
      <c r="E1" s="37" t="s">
        <v>5</v>
      </c>
      <c r="F1" s="35" t="s">
        <v>4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1" t="s">
        <v>22</v>
      </c>
      <c r="B3" s="10">
        <f>B7+B5+B6+B4</f>
        <v>2676.6</v>
      </c>
      <c r="C3" s="22">
        <f>SUM(C4:C7)</f>
        <v>0.19900000000000001</v>
      </c>
      <c r="D3" s="22">
        <f t="shared" ref="D3:E3" si="0">SUM(D4:D7)</f>
        <v>-3.714</v>
      </c>
      <c r="E3" s="22">
        <f t="shared" si="0"/>
        <v>-8.7849999999998971</v>
      </c>
      <c r="F3" s="10">
        <f>F7+F5+F6+F4</f>
        <v>2664.3</v>
      </c>
    </row>
    <row r="4" spans="1:6" x14ac:dyDescent="0.25">
      <c r="A4" s="17" t="s">
        <v>23</v>
      </c>
      <c r="B4" s="8">
        <v>346</v>
      </c>
      <c r="C4" s="24" t="s">
        <v>16</v>
      </c>
      <c r="D4" s="8" t="s">
        <v>16</v>
      </c>
      <c r="E4" s="14" t="str">
        <f>IFERROR(F4-B4-C4-D4,"-")</f>
        <v>-</v>
      </c>
      <c r="F4" s="8">
        <v>346</v>
      </c>
    </row>
    <row r="5" spans="1:6" x14ac:dyDescent="0.25">
      <c r="A5" s="16" t="s">
        <v>17</v>
      </c>
      <c r="B5" s="15">
        <v>141.80000000000001</v>
      </c>
      <c r="C5" s="29">
        <v>0.104</v>
      </c>
      <c r="D5" s="8">
        <v>0</v>
      </c>
      <c r="E5" s="14">
        <f>IFERROR(F5-B5-C5-D5,"-")</f>
        <v>-0.104</v>
      </c>
      <c r="F5" s="15">
        <v>141.80000000000001</v>
      </c>
    </row>
    <row r="6" spans="1:6" x14ac:dyDescent="0.25">
      <c r="A6" s="17" t="s">
        <v>18</v>
      </c>
      <c r="B6" s="8">
        <v>312.39999999999998</v>
      </c>
      <c r="C6" s="30">
        <v>4.7E-2</v>
      </c>
      <c r="D6" s="8">
        <v>-2.8519999999999999</v>
      </c>
      <c r="E6" s="14">
        <f>IFERROR(F6-B6-C6-D6,"-")</f>
        <v>-6.8949999999999889</v>
      </c>
      <c r="F6" s="8">
        <v>302.7</v>
      </c>
    </row>
    <row r="7" spans="1:6" ht="15" customHeight="1" x14ac:dyDescent="0.25">
      <c r="A7" s="16" t="s">
        <v>24</v>
      </c>
      <c r="B7" s="14">
        <f>SUM(B8:B16)</f>
        <v>1876.4</v>
      </c>
      <c r="C7" s="29">
        <f>SUM(C8:C16)</f>
        <v>4.8000000000000001E-2</v>
      </c>
      <c r="D7" s="14">
        <f>SUM(D8:D16)</f>
        <v>-0.86199999999999999</v>
      </c>
      <c r="E7" s="14">
        <f>F7-B7-C7-D7</f>
        <v>-1.785999999999909</v>
      </c>
      <c r="F7" s="14">
        <f t="shared" ref="F7" si="1">SUM(F8:F16)</f>
        <v>1873.8000000000002</v>
      </c>
    </row>
    <row r="8" spans="1:6" x14ac:dyDescent="0.25">
      <c r="A8" s="18" t="s">
        <v>6</v>
      </c>
      <c r="B8" s="8">
        <v>82.6</v>
      </c>
      <c r="C8" s="30">
        <v>5.0000000000000001E-3</v>
      </c>
      <c r="D8" s="12">
        <v>-0.20300000000000001</v>
      </c>
      <c r="E8" s="14">
        <f t="shared" ref="E8:E16" si="2">IFERROR(F8-B8-C8-D8,"-")</f>
        <v>-0.30199999999999999</v>
      </c>
      <c r="F8" s="8">
        <v>82.1</v>
      </c>
    </row>
    <row r="9" spans="1:6" x14ac:dyDescent="0.25">
      <c r="A9" s="18" t="s">
        <v>7</v>
      </c>
      <c r="B9" s="8">
        <v>301.10000000000002</v>
      </c>
      <c r="C9" s="30">
        <v>2.3E-2</v>
      </c>
      <c r="D9" s="12">
        <v>-0.17899999999999999</v>
      </c>
      <c r="E9" s="14">
        <f t="shared" si="2"/>
        <v>-0.1440000000000114</v>
      </c>
      <c r="F9" s="8">
        <v>300.8</v>
      </c>
    </row>
    <row r="10" spans="1:6" x14ac:dyDescent="0.25">
      <c r="A10" s="18" t="s">
        <v>8</v>
      </c>
      <c r="B10" s="8">
        <v>268.2</v>
      </c>
      <c r="C10" s="30">
        <v>0</v>
      </c>
      <c r="D10" s="12">
        <v>-0.221</v>
      </c>
      <c r="E10" s="14">
        <f t="shared" si="2"/>
        <v>0.12100000000003411</v>
      </c>
      <c r="F10" s="8">
        <v>268.10000000000002</v>
      </c>
    </row>
    <row r="11" spans="1:6" x14ac:dyDescent="0.25">
      <c r="A11" s="18" t="s">
        <v>9</v>
      </c>
      <c r="B11" s="8">
        <v>222.9</v>
      </c>
      <c r="C11" s="30">
        <v>0</v>
      </c>
      <c r="D11" s="8">
        <v>0</v>
      </c>
      <c r="E11" s="14">
        <f t="shared" si="2"/>
        <v>-0.20000000000001705</v>
      </c>
      <c r="F11" s="8">
        <v>222.7</v>
      </c>
    </row>
    <row r="12" spans="1:6" x14ac:dyDescent="0.25">
      <c r="A12" s="19" t="s">
        <v>19</v>
      </c>
      <c r="B12" s="8">
        <v>268</v>
      </c>
      <c r="C12" s="30">
        <v>0</v>
      </c>
      <c r="D12" s="12">
        <v>-0.129</v>
      </c>
      <c r="E12" s="14">
        <f t="shared" si="2"/>
        <v>-0.27099999999997726</v>
      </c>
      <c r="F12" s="8">
        <v>267.60000000000002</v>
      </c>
    </row>
    <row r="13" spans="1:6" x14ac:dyDescent="0.25">
      <c r="A13" s="18" t="s">
        <v>10</v>
      </c>
      <c r="B13" s="8">
        <v>256.39999999999998</v>
      </c>
      <c r="C13" s="30">
        <v>1E-3</v>
      </c>
      <c r="D13" s="12">
        <v>-0.02</v>
      </c>
      <c r="E13" s="14">
        <f t="shared" si="2"/>
        <v>-0.38099999999997725</v>
      </c>
      <c r="F13" s="8">
        <v>256</v>
      </c>
    </row>
    <row r="14" spans="1:6" x14ac:dyDescent="0.25">
      <c r="A14" s="18" t="s">
        <v>11</v>
      </c>
      <c r="B14" s="8">
        <v>130.1</v>
      </c>
      <c r="C14" s="30">
        <v>4.0000000000000001E-3</v>
      </c>
      <c r="D14" s="12">
        <v>-3.0000000000000001E-3</v>
      </c>
      <c r="E14" s="14">
        <f t="shared" si="2"/>
        <v>-0.20099999999998863</v>
      </c>
      <c r="F14" s="8">
        <v>129.9</v>
      </c>
    </row>
    <row r="15" spans="1:6" x14ac:dyDescent="0.25">
      <c r="A15" s="18" t="s">
        <v>12</v>
      </c>
      <c r="B15" s="8">
        <v>133.5</v>
      </c>
      <c r="C15" s="30">
        <v>1.2E-2</v>
      </c>
      <c r="D15" s="12">
        <v>-3.5999999999999997E-2</v>
      </c>
      <c r="E15" s="14">
        <f t="shared" si="2"/>
        <v>-0.37600000000000572</v>
      </c>
      <c r="F15" s="8">
        <v>133.1</v>
      </c>
    </row>
    <row r="16" spans="1:6" x14ac:dyDescent="0.25">
      <c r="A16" s="20" t="s">
        <v>13</v>
      </c>
      <c r="B16" s="9">
        <v>213.6</v>
      </c>
      <c r="C16" s="31">
        <v>3.0000000000000001E-3</v>
      </c>
      <c r="D16" s="21">
        <v>-7.0999999999999994E-2</v>
      </c>
      <c r="E16" s="13">
        <f t="shared" si="2"/>
        <v>-3.1999999999994325E-2</v>
      </c>
      <c r="F16" s="9">
        <v>213.5</v>
      </c>
    </row>
    <row r="17" spans="1:6" x14ac:dyDescent="0.25">
      <c r="A17" s="33" t="s">
        <v>25</v>
      </c>
      <c r="B17" s="33"/>
      <c r="C17" s="33"/>
      <c r="D17" s="33"/>
      <c r="E17" s="33"/>
      <c r="F17" s="33"/>
    </row>
    <row r="18" spans="1:6" x14ac:dyDescent="0.25">
      <c r="A18" s="34" t="s">
        <v>26</v>
      </c>
      <c r="B18" s="34"/>
      <c r="C18" s="34"/>
      <c r="D18" s="34"/>
      <c r="E18" s="34"/>
      <c r="F18" s="34"/>
    </row>
  </sheetData>
  <mergeCells count="8">
    <mergeCell ref="A17:F17"/>
    <mergeCell ref="A18:F18"/>
    <mergeCell ref="F1:F2"/>
    <mergeCell ref="A1:A2"/>
    <mergeCell ref="B1:B2"/>
    <mergeCell ref="C1:C2"/>
    <mergeCell ref="E1:E2"/>
    <mergeCell ref="D1:D2"/>
  </mergeCells>
  <pageMargins left="0.7" right="0.7" top="0.75" bottom="0.75" header="0.3" footer="0.3"/>
  <ignoredErrors>
    <ignoredError sqref="B7 C7:D7 F7" formulaRange="1"/>
    <ignoredError sqref="E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59" bestFit="1" customWidth="1"/>
    <col min="2" max="2" width="27.28515625" customWidth="1"/>
    <col min="3" max="3" width="16.28515625" customWidth="1"/>
    <col min="4" max="4" width="11" customWidth="1"/>
    <col min="5" max="5" width="14.5703125" customWidth="1"/>
    <col min="6" max="6" width="15.85546875" customWidth="1"/>
  </cols>
  <sheetData>
    <row r="1" spans="1:6" ht="15" customHeight="1" x14ac:dyDescent="0.25">
      <c r="A1" s="37">
        <v>2020</v>
      </c>
      <c r="B1" s="37" t="s">
        <v>21</v>
      </c>
      <c r="C1" s="37" t="s">
        <v>15</v>
      </c>
      <c r="D1" s="37" t="s">
        <v>14</v>
      </c>
      <c r="E1" s="37" t="s">
        <v>5</v>
      </c>
      <c r="F1" s="35" t="s">
        <v>4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1" t="s">
        <v>22</v>
      </c>
      <c r="B3" s="10">
        <f>B7+B5+B6+B4</f>
        <v>2664.3</v>
      </c>
      <c r="C3" s="22">
        <f>SUM(C4:C7)</f>
        <v>0.16500000000000001</v>
      </c>
      <c r="D3" s="22">
        <f t="shared" ref="D3:E3" si="0">SUM(D4:D7)</f>
        <v>-3.238</v>
      </c>
      <c r="E3" s="22">
        <f t="shared" si="0"/>
        <v>140.57299999999984</v>
      </c>
      <c r="F3" s="10">
        <v>2801.8</v>
      </c>
    </row>
    <row r="4" spans="1:6" x14ac:dyDescent="0.25">
      <c r="A4" s="17" t="s">
        <v>23</v>
      </c>
      <c r="B4" s="8">
        <v>346</v>
      </c>
      <c r="C4" s="24" t="s">
        <v>16</v>
      </c>
      <c r="D4" s="8" t="s">
        <v>16</v>
      </c>
      <c r="E4" s="14">
        <f>F4-B4</f>
        <v>77.399999999999977</v>
      </c>
      <c r="F4" s="15">
        <v>423.4</v>
      </c>
    </row>
    <row r="5" spans="1:6" x14ac:dyDescent="0.25">
      <c r="A5" s="16" t="s">
        <v>17</v>
      </c>
      <c r="B5" s="15">
        <v>141.80000000000001</v>
      </c>
      <c r="C5" s="24">
        <v>7.0000000000000001E-3</v>
      </c>
      <c r="D5" s="8">
        <v>0</v>
      </c>
      <c r="E5" s="14">
        <f>IFERROR(F5-B5-C5-D5,"-")</f>
        <v>-0.50700000000000001</v>
      </c>
      <c r="F5" s="8">
        <v>141.30000000000001</v>
      </c>
    </row>
    <row r="6" spans="1:6" x14ac:dyDescent="0.25">
      <c r="A6" s="17" t="s">
        <v>18</v>
      </c>
      <c r="B6" s="8">
        <v>302.7</v>
      </c>
      <c r="C6" s="24">
        <v>0</v>
      </c>
      <c r="D6" s="8">
        <v>-2.403</v>
      </c>
      <c r="E6" s="14">
        <f>IFERROR(F6-B6-C6-D6,"-")</f>
        <v>67.80300000000004</v>
      </c>
      <c r="F6" s="8">
        <v>368.1</v>
      </c>
    </row>
    <row r="7" spans="1:6" ht="15" customHeight="1" x14ac:dyDescent="0.25">
      <c r="A7" s="16" t="s">
        <v>24</v>
      </c>
      <c r="B7" s="14">
        <f t="shared" ref="B7" si="1">SUM(B8:B16)</f>
        <v>1873.8000000000002</v>
      </c>
      <c r="C7" s="23">
        <f>SUM(C8:C16)</f>
        <v>0.158</v>
      </c>
      <c r="D7" s="14">
        <f>SUM(D8:D16)</f>
        <v>-0.83500000000000008</v>
      </c>
      <c r="E7" s="14">
        <f>IFERROR(F7-B7-C7-D7,"-")</f>
        <v>-4.1230000000001823</v>
      </c>
      <c r="F7" s="14">
        <v>1869</v>
      </c>
    </row>
    <row r="8" spans="1:6" x14ac:dyDescent="0.25">
      <c r="A8" s="18" t="s">
        <v>6</v>
      </c>
      <c r="B8" s="8">
        <v>82.1</v>
      </c>
      <c r="C8" s="24">
        <v>0</v>
      </c>
      <c r="D8" s="12">
        <v>-1.0999999999999999E-2</v>
      </c>
      <c r="E8" s="14">
        <f t="shared" ref="E8:E16" si="2">IFERROR(F8-B8-C8-D8,"-")</f>
        <v>1.0999999999999999E-2</v>
      </c>
      <c r="F8" s="8">
        <v>82.1</v>
      </c>
    </row>
    <row r="9" spans="1:6" x14ac:dyDescent="0.25">
      <c r="A9" s="18" t="s">
        <v>7</v>
      </c>
      <c r="B9" s="8">
        <v>300.8</v>
      </c>
      <c r="C9" s="24">
        <v>0.02</v>
      </c>
      <c r="D9" s="12">
        <v>-9.2999999999999999E-2</v>
      </c>
      <c r="E9" s="14">
        <f t="shared" si="2"/>
        <v>7.2999999999999995E-2</v>
      </c>
      <c r="F9" s="8">
        <v>300.8</v>
      </c>
    </row>
    <row r="10" spans="1:6" x14ac:dyDescent="0.25">
      <c r="A10" s="18" t="s">
        <v>8</v>
      </c>
      <c r="B10" s="8">
        <v>268.10000000000002</v>
      </c>
      <c r="C10" s="24">
        <v>0</v>
      </c>
      <c r="D10" s="12">
        <v>-0.19700000000000001</v>
      </c>
      <c r="E10" s="14">
        <f t="shared" si="2"/>
        <v>0.19700000000000001</v>
      </c>
      <c r="F10" s="8">
        <v>268.10000000000002</v>
      </c>
    </row>
    <row r="11" spans="1:6" x14ac:dyDescent="0.25">
      <c r="A11" s="18" t="s">
        <v>9</v>
      </c>
      <c r="B11" s="8">
        <v>222.7</v>
      </c>
      <c r="C11" s="24">
        <v>0</v>
      </c>
      <c r="D11" s="12">
        <v>-0.13900000000000001</v>
      </c>
      <c r="E11" s="14">
        <f t="shared" si="2"/>
        <v>0.13900000000000001</v>
      </c>
      <c r="F11" s="8">
        <v>222.7</v>
      </c>
    </row>
    <row r="12" spans="1:6" x14ac:dyDescent="0.25">
      <c r="A12" s="19" t="s">
        <v>19</v>
      </c>
      <c r="B12" s="8">
        <v>267.60000000000002</v>
      </c>
      <c r="C12" s="24">
        <v>1.4E-2</v>
      </c>
      <c r="D12" s="12">
        <v>-7.3999999999999996E-2</v>
      </c>
      <c r="E12" s="14">
        <f t="shared" si="2"/>
        <v>0.06</v>
      </c>
      <c r="F12" s="8">
        <v>267.60000000000002</v>
      </c>
    </row>
    <row r="13" spans="1:6" x14ac:dyDescent="0.25">
      <c r="A13" s="18" t="s">
        <v>10</v>
      </c>
      <c r="B13" s="8">
        <v>256</v>
      </c>
      <c r="C13" s="24">
        <v>1E-3</v>
      </c>
      <c r="D13" s="12">
        <v>-0.106</v>
      </c>
      <c r="E13" s="14">
        <f t="shared" si="2"/>
        <v>0.105</v>
      </c>
      <c r="F13" s="8">
        <v>256</v>
      </c>
    </row>
    <row r="14" spans="1:6" x14ac:dyDescent="0.25">
      <c r="A14" s="18" t="s">
        <v>11</v>
      </c>
      <c r="B14" s="8">
        <v>129.9</v>
      </c>
      <c r="C14" s="24">
        <v>6.3E-2</v>
      </c>
      <c r="D14" s="12">
        <v>0</v>
      </c>
      <c r="E14" s="14">
        <f t="shared" si="2"/>
        <v>-4.8630000000000111</v>
      </c>
      <c r="F14" s="8">
        <v>125.1</v>
      </c>
    </row>
    <row r="15" spans="1:6" x14ac:dyDescent="0.25">
      <c r="A15" s="18" t="s">
        <v>12</v>
      </c>
      <c r="B15" s="8">
        <v>133.1</v>
      </c>
      <c r="C15" s="24">
        <v>0.06</v>
      </c>
      <c r="D15" s="12">
        <v>-0.16200000000000001</v>
      </c>
      <c r="E15" s="14">
        <f t="shared" si="2"/>
        <v>0.10200000000000001</v>
      </c>
      <c r="F15" s="8">
        <v>133.1</v>
      </c>
    </row>
    <row r="16" spans="1:6" x14ac:dyDescent="0.25">
      <c r="A16" s="20" t="s">
        <v>13</v>
      </c>
      <c r="B16" s="9">
        <v>213.5</v>
      </c>
      <c r="C16" s="25">
        <v>0</v>
      </c>
      <c r="D16" s="21">
        <v>-5.2999999999999999E-2</v>
      </c>
      <c r="E16" s="13">
        <f t="shared" si="2"/>
        <v>5.2999999999999999E-2</v>
      </c>
      <c r="F16" s="9">
        <v>213.5</v>
      </c>
    </row>
    <row r="17" spans="1:6" x14ac:dyDescent="0.25">
      <c r="A17" s="33" t="s">
        <v>25</v>
      </c>
      <c r="B17" s="33"/>
      <c r="C17" s="33"/>
      <c r="D17" s="33"/>
      <c r="E17" s="33"/>
      <c r="F17" s="33"/>
    </row>
    <row r="18" spans="1:6" x14ac:dyDescent="0.25">
      <c r="A18" s="34" t="s">
        <v>26</v>
      </c>
      <c r="B18" s="34"/>
      <c r="C18" s="34"/>
      <c r="D18" s="34"/>
      <c r="E18" s="34"/>
      <c r="F18" s="34"/>
    </row>
  </sheetData>
  <mergeCells count="8">
    <mergeCell ref="A17:F17"/>
    <mergeCell ref="A18:F18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59" bestFit="1" customWidth="1"/>
    <col min="2" max="2" width="27.28515625" customWidth="1"/>
    <col min="3" max="3" width="16.28515625" customWidth="1"/>
    <col min="4" max="4" width="11" customWidth="1"/>
    <col min="5" max="5" width="14.5703125" customWidth="1"/>
    <col min="6" max="6" width="15.85546875" customWidth="1"/>
  </cols>
  <sheetData>
    <row r="1" spans="1:6" ht="15" customHeight="1" x14ac:dyDescent="0.25">
      <c r="A1" s="37">
        <v>2021</v>
      </c>
      <c r="B1" s="37" t="s">
        <v>21</v>
      </c>
      <c r="C1" s="37" t="s">
        <v>15</v>
      </c>
      <c r="D1" s="37" t="s">
        <v>14</v>
      </c>
      <c r="E1" s="37" t="s">
        <v>5</v>
      </c>
      <c r="F1" s="35" t="s">
        <v>4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1" t="s">
        <v>22</v>
      </c>
      <c r="B3" s="10">
        <v>2801.8</v>
      </c>
      <c r="C3" s="22">
        <f>SUM(C4:C7)</f>
        <v>0.64000000000000012</v>
      </c>
      <c r="D3" s="22">
        <f t="shared" ref="D3:E3" si="0">SUM(D4:D7)</f>
        <v>-3.077</v>
      </c>
      <c r="E3" s="22">
        <f t="shared" si="0"/>
        <v>1.9370000000000562</v>
      </c>
      <c r="F3" s="10">
        <v>2801.3</v>
      </c>
    </row>
    <row r="4" spans="1:6" x14ac:dyDescent="0.25">
      <c r="A4" s="17" t="s">
        <v>23</v>
      </c>
      <c r="B4" s="15">
        <v>423.4</v>
      </c>
      <c r="C4" s="24" t="s">
        <v>16</v>
      </c>
      <c r="D4" s="8" t="s">
        <v>16</v>
      </c>
      <c r="E4" s="14" t="str">
        <f>IFERROR(F4-B4-C4-D4,"-")</f>
        <v>-</v>
      </c>
      <c r="F4" s="15">
        <v>423.4</v>
      </c>
    </row>
    <row r="5" spans="1:6" x14ac:dyDescent="0.25">
      <c r="A5" s="16" t="s">
        <v>17</v>
      </c>
      <c r="B5" s="8">
        <v>141.30000000000001</v>
      </c>
      <c r="C5" s="24">
        <v>0.19500000000000001</v>
      </c>
      <c r="D5" s="8">
        <v>0</v>
      </c>
      <c r="E5" s="14">
        <f>IFERROR(F5-B5-C5-D5,"-")</f>
        <v>-0.19500000000000001</v>
      </c>
      <c r="F5" s="8">
        <v>141.30000000000001</v>
      </c>
    </row>
    <row r="6" spans="1:6" x14ac:dyDescent="0.25">
      <c r="A6" s="17" t="s">
        <v>18</v>
      </c>
      <c r="B6" s="8">
        <v>368.1</v>
      </c>
      <c r="C6" s="24">
        <v>2E-3</v>
      </c>
      <c r="D6" s="8">
        <v>-2.605</v>
      </c>
      <c r="E6" s="14">
        <f>IFERROR(F6-B6-C6-D6,"-")</f>
        <v>4.7029999999999657</v>
      </c>
      <c r="F6" s="8">
        <v>370.2</v>
      </c>
    </row>
    <row r="7" spans="1:6" ht="15" customHeight="1" x14ac:dyDescent="0.25">
      <c r="A7" s="16" t="s">
        <v>24</v>
      </c>
      <c r="B7" s="14">
        <v>1869</v>
      </c>
      <c r="C7" s="23">
        <f>SUM(C8:C16)</f>
        <v>0.44300000000000006</v>
      </c>
      <c r="D7" s="14">
        <f>SUM(D8:D16)</f>
        <v>-0.47200000000000009</v>
      </c>
      <c r="E7" s="14">
        <f>IFERROR(F7-B7-C7-D7,"-")</f>
        <v>-2.5709999999999091</v>
      </c>
      <c r="F7" s="14">
        <v>1866.4</v>
      </c>
    </row>
    <row r="8" spans="1:6" x14ac:dyDescent="0.25">
      <c r="A8" s="18" t="s">
        <v>6</v>
      </c>
      <c r="B8" s="8">
        <v>82.1</v>
      </c>
      <c r="C8" s="24">
        <v>3.3000000000000002E-2</v>
      </c>
      <c r="D8" s="12">
        <v>-8.0000000000000002E-3</v>
      </c>
      <c r="E8" s="14">
        <f t="shared" ref="E8:E16" si="1">IFERROR(F8-B8-C8-D8,"-")</f>
        <v>7.5000000000008532E-2</v>
      </c>
      <c r="F8" s="8">
        <v>82.2</v>
      </c>
    </row>
    <row r="9" spans="1:6" x14ac:dyDescent="0.25">
      <c r="A9" s="18" t="s">
        <v>7</v>
      </c>
      <c r="B9" s="8">
        <v>300.8</v>
      </c>
      <c r="C9" s="24">
        <v>0.317</v>
      </c>
      <c r="D9" s="12">
        <v>-7.1999999999999995E-2</v>
      </c>
      <c r="E9" s="14">
        <f t="shared" si="1"/>
        <v>-1.5450000000000113</v>
      </c>
      <c r="F9" s="8">
        <v>299.5</v>
      </c>
    </row>
    <row r="10" spans="1:6" x14ac:dyDescent="0.25">
      <c r="A10" s="18" t="s">
        <v>8</v>
      </c>
      <c r="B10" s="8">
        <v>268.10000000000002</v>
      </c>
      <c r="C10" s="24">
        <v>0</v>
      </c>
      <c r="D10" s="12">
        <v>-0.05</v>
      </c>
      <c r="E10" s="14">
        <f t="shared" si="1"/>
        <v>0.05</v>
      </c>
      <c r="F10" s="8">
        <v>268.10000000000002</v>
      </c>
    </row>
    <row r="11" spans="1:6" x14ac:dyDescent="0.25">
      <c r="A11" s="18" t="s">
        <v>9</v>
      </c>
      <c r="B11" s="8">
        <v>222.7</v>
      </c>
      <c r="C11" s="24">
        <v>2.5999999999999999E-2</v>
      </c>
      <c r="D11" s="12">
        <v>0</v>
      </c>
      <c r="E11" s="14">
        <f t="shared" si="1"/>
        <v>0.57400000000002271</v>
      </c>
      <c r="F11" s="8">
        <v>223.3</v>
      </c>
    </row>
    <row r="12" spans="1:6" x14ac:dyDescent="0.25">
      <c r="A12" s="19" t="s">
        <v>19</v>
      </c>
      <c r="B12" s="8">
        <v>267.60000000000002</v>
      </c>
      <c r="C12" s="24">
        <v>4.0000000000000001E-3</v>
      </c>
      <c r="D12" s="12">
        <v>-0.13400000000000001</v>
      </c>
      <c r="E12" s="14">
        <f t="shared" si="1"/>
        <v>3.63</v>
      </c>
      <c r="F12" s="8">
        <v>271.10000000000002</v>
      </c>
    </row>
    <row r="13" spans="1:6" x14ac:dyDescent="0.25">
      <c r="A13" s="18" t="s">
        <v>10</v>
      </c>
      <c r="B13" s="8">
        <v>256</v>
      </c>
      <c r="C13" s="24">
        <v>0</v>
      </c>
      <c r="D13" s="12">
        <v>-0.16400000000000001</v>
      </c>
      <c r="E13" s="14">
        <f t="shared" si="1"/>
        <v>2.1640000000000001</v>
      </c>
      <c r="F13" s="8">
        <v>258</v>
      </c>
    </row>
    <row r="14" spans="1:6" x14ac:dyDescent="0.25">
      <c r="A14" s="18" t="s">
        <v>11</v>
      </c>
      <c r="B14" s="8">
        <v>125.1</v>
      </c>
      <c r="C14" s="24">
        <v>0.03</v>
      </c>
      <c r="D14" s="12">
        <v>-2E-3</v>
      </c>
      <c r="E14" s="14">
        <f t="shared" si="1"/>
        <v>-7.7279999999999891</v>
      </c>
      <c r="F14" s="8">
        <v>117.4</v>
      </c>
    </row>
    <row r="15" spans="1:6" x14ac:dyDescent="0.25">
      <c r="A15" s="18" t="s">
        <v>12</v>
      </c>
      <c r="B15" s="8">
        <v>133.1</v>
      </c>
      <c r="C15" s="24">
        <v>3.3000000000000002E-2</v>
      </c>
      <c r="D15" s="12">
        <v>-0.03</v>
      </c>
      <c r="E15" s="14">
        <f t="shared" si="1"/>
        <v>-1.1029999999999942</v>
      </c>
      <c r="F15" s="8">
        <v>132</v>
      </c>
    </row>
    <row r="16" spans="1:6" x14ac:dyDescent="0.25">
      <c r="A16" s="20" t="s">
        <v>13</v>
      </c>
      <c r="B16" s="9">
        <v>213.5</v>
      </c>
      <c r="C16" s="25">
        <v>0</v>
      </c>
      <c r="D16" s="21">
        <v>-1.2E-2</v>
      </c>
      <c r="E16" s="13">
        <f t="shared" si="1"/>
        <v>1.3120000000000114</v>
      </c>
      <c r="F16" s="9">
        <v>214.8</v>
      </c>
    </row>
    <row r="17" spans="1:6" x14ac:dyDescent="0.25">
      <c r="A17" s="33" t="s">
        <v>25</v>
      </c>
      <c r="B17" s="33"/>
      <c r="C17" s="33"/>
      <c r="D17" s="33"/>
      <c r="E17" s="33"/>
      <c r="F17" s="33"/>
    </row>
    <row r="18" spans="1:6" x14ac:dyDescent="0.25">
      <c r="A18" s="34" t="s">
        <v>26</v>
      </c>
      <c r="B18" s="34"/>
      <c r="C18" s="34"/>
      <c r="D18" s="34"/>
      <c r="E18" s="34"/>
      <c r="F18" s="34"/>
    </row>
  </sheetData>
  <mergeCells count="8">
    <mergeCell ref="A17:F17"/>
    <mergeCell ref="A18:F18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59" bestFit="1" customWidth="1"/>
    <col min="2" max="2" width="27.28515625" customWidth="1"/>
    <col min="3" max="3" width="16.28515625" customWidth="1"/>
    <col min="4" max="4" width="11" customWidth="1"/>
    <col min="5" max="5" width="14.5703125" customWidth="1"/>
    <col min="6" max="6" width="15.85546875" customWidth="1"/>
  </cols>
  <sheetData>
    <row r="1" spans="1:6" ht="15" customHeight="1" x14ac:dyDescent="0.25">
      <c r="A1" s="37">
        <v>2022</v>
      </c>
      <c r="B1" s="37" t="s">
        <v>21</v>
      </c>
      <c r="C1" s="37" t="s">
        <v>15</v>
      </c>
      <c r="D1" s="37" t="s">
        <v>14</v>
      </c>
      <c r="E1" s="37" t="s">
        <v>5</v>
      </c>
      <c r="F1" s="35" t="s">
        <v>4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1" t="s">
        <v>22</v>
      </c>
      <c r="B3" s="10">
        <v>2801.3</v>
      </c>
      <c r="C3" s="22">
        <f>SUM(C4:C7)</f>
        <v>1.5779999999999998</v>
      </c>
      <c r="D3" s="22">
        <f t="shared" ref="D3:E3" si="0">SUM(D4:D7)</f>
        <v>-7.835</v>
      </c>
      <c r="E3" s="22">
        <f t="shared" si="0"/>
        <v>12.756999999999948</v>
      </c>
      <c r="F3" s="10">
        <v>2807.8</v>
      </c>
    </row>
    <row r="4" spans="1:6" x14ac:dyDescent="0.25">
      <c r="A4" s="17" t="s">
        <v>23</v>
      </c>
      <c r="B4" s="15">
        <v>423.4</v>
      </c>
      <c r="C4" s="24" t="s">
        <v>16</v>
      </c>
      <c r="D4" s="8" t="s">
        <v>16</v>
      </c>
      <c r="E4" s="14" t="str">
        <f>IFERROR(F4-B4-C4-D4,"-")</f>
        <v>-</v>
      </c>
      <c r="F4" s="15">
        <v>423.4</v>
      </c>
    </row>
    <row r="5" spans="1:6" x14ac:dyDescent="0.25">
      <c r="A5" s="16" t="s">
        <v>17</v>
      </c>
      <c r="B5" s="8">
        <v>141.30000000000001</v>
      </c>
      <c r="C5" s="24">
        <v>0.10299999999999999</v>
      </c>
      <c r="D5" s="8">
        <v>0</v>
      </c>
      <c r="E5" s="14">
        <f>IFERROR(F5-B5-C5-D5,"-")</f>
        <v>0.39700000000000002</v>
      </c>
      <c r="F5" s="8">
        <v>141.80000000000001</v>
      </c>
    </row>
    <row r="6" spans="1:6" x14ac:dyDescent="0.25">
      <c r="A6" s="17" t="s">
        <v>18</v>
      </c>
      <c r="B6" s="8">
        <v>370.2</v>
      </c>
      <c r="C6" s="24">
        <v>1E-3</v>
      </c>
      <c r="D6" s="8">
        <v>-6.8940000000000001</v>
      </c>
      <c r="E6" s="14">
        <f>IFERROR(F6-B6-C6-D6,"-")</f>
        <v>62.092999999999989</v>
      </c>
      <c r="F6" s="8">
        <v>425.4</v>
      </c>
    </row>
    <row r="7" spans="1:6" ht="15" customHeight="1" x14ac:dyDescent="0.25">
      <c r="A7" s="16" t="s">
        <v>24</v>
      </c>
      <c r="B7" s="14">
        <v>1866.4</v>
      </c>
      <c r="C7" s="23">
        <f>SUM(C8:C16)</f>
        <v>1.4739999999999998</v>
      </c>
      <c r="D7" s="14">
        <f>SUM(D8:D16)</f>
        <v>-0.94100000000000006</v>
      </c>
      <c r="E7" s="14">
        <f>IFERROR(F7-B7-C7-D7,"-")</f>
        <v>-49.73300000000004</v>
      </c>
      <c r="F7" s="14">
        <v>1817.2</v>
      </c>
    </row>
    <row r="8" spans="1:6" x14ac:dyDescent="0.25">
      <c r="A8" s="18" t="s">
        <v>6</v>
      </c>
      <c r="B8" s="8">
        <v>82.2</v>
      </c>
      <c r="C8" s="24">
        <v>0</v>
      </c>
      <c r="D8" s="12">
        <v>-2E-3</v>
      </c>
      <c r="E8" s="14">
        <f t="shared" ref="E8:E16" si="1">IFERROR(F8-B8-C8-D8,"-")</f>
        <v>-9.8000000000008525E-2</v>
      </c>
      <c r="F8" s="8">
        <v>82.1</v>
      </c>
    </row>
    <row r="9" spans="1:6" x14ac:dyDescent="0.25">
      <c r="A9" s="18" t="s">
        <v>7</v>
      </c>
      <c r="B9" s="8">
        <v>299.5</v>
      </c>
      <c r="C9" s="24">
        <v>3.7999999999999999E-2</v>
      </c>
      <c r="D9" s="12">
        <v>-6.4000000000000001E-2</v>
      </c>
      <c r="E9" s="14">
        <f t="shared" si="1"/>
        <v>-30.474</v>
      </c>
      <c r="F9" s="8">
        <v>269</v>
      </c>
    </row>
    <row r="10" spans="1:6" x14ac:dyDescent="0.25">
      <c r="A10" s="18" t="s">
        <v>8</v>
      </c>
      <c r="B10" s="8">
        <v>268.10000000000002</v>
      </c>
      <c r="C10" s="24">
        <v>1.335</v>
      </c>
      <c r="D10" s="12">
        <v>-0.187</v>
      </c>
      <c r="E10" s="14">
        <f t="shared" si="1"/>
        <v>-5.5480000000000338</v>
      </c>
      <c r="F10" s="8">
        <v>263.7</v>
      </c>
    </row>
    <row r="11" spans="1:6" x14ac:dyDescent="0.25">
      <c r="A11" s="18" t="s">
        <v>9</v>
      </c>
      <c r="B11" s="8">
        <v>223.3</v>
      </c>
      <c r="C11" s="24">
        <v>0</v>
      </c>
      <c r="D11" s="12">
        <v>-8.9999999999999993E-3</v>
      </c>
      <c r="E11" s="14">
        <f t="shared" si="1"/>
        <v>-54.091000000000022</v>
      </c>
      <c r="F11" s="8">
        <v>169.2</v>
      </c>
    </row>
    <row r="12" spans="1:6" x14ac:dyDescent="0.25">
      <c r="A12" s="19" t="s">
        <v>19</v>
      </c>
      <c r="B12" s="8">
        <v>271.10000000000002</v>
      </c>
      <c r="C12" s="24">
        <v>0</v>
      </c>
      <c r="D12" s="12">
        <v>-2.1000000000000001E-2</v>
      </c>
      <c r="E12" s="14">
        <f t="shared" si="1"/>
        <v>-16.579000000000022</v>
      </c>
      <c r="F12" s="8">
        <v>254.5</v>
      </c>
    </row>
    <row r="13" spans="1:6" x14ac:dyDescent="0.25">
      <c r="A13" s="18" t="s">
        <v>10</v>
      </c>
      <c r="B13" s="8">
        <v>258</v>
      </c>
      <c r="C13" s="24">
        <v>0</v>
      </c>
      <c r="D13" s="12">
        <v>-8.0000000000000002E-3</v>
      </c>
      <c r="E13" s="14">
        <f t="shared" si="1"/>
        <v>-2.6919999999999886</v>
      </c>
      <c r="F13" s="8">
        <v>255.3</v>
      </c>
    </row>
    <row r="14" spans="1:6" x14ac:dyDescent="0.25">
      <c r="A14" s="18" t="s">
        <v>11</v>
      </c>
      <c r="B14" s="8">
        <v>117.4</v>
      </c>
      <c r="C14" s="24">
        <v>8.1000000000000003E-2</v>
      </c>
      <c r="D14" s="12">
        <v>-0.61499999999999999</v>
      </c>
      <c r="E14" s="14">
        <f t="shared" si="1"/>
        <v>0.43399999999999145</v>
      </c>
      <c r="F14" s="8">
        <v>117.3</v>
      </c>
    </row>
    <row r="15" spans="1:6" x14ac:dyDescent="0.25">
      <c r="A15" s="18" t="s">
        <v>12</v>
      </c>
      <c r="B15" s="8">
        <v>132</v>
      </c>
      <c r="C15" s="24">
        <v>1.7000000000000001E-2</v>
      </c>
      <c r="D15" s="12">
        <v>-3.4000000000000002E-2</v>
      </c>
      <c r="E15" s="14">
        <f t="shared" si="1"/>
        <v>1.7000000000000001E-2</v>
      </c>
      <c r="F15" s="8">
        <v>132</v>
      </c>
    </row>
    <row r="16" spans="1:6" x14ac:dyDescent="0.25">
      <c r="A16" s="20" t="s">
        <v>13</v>
      </c>
      <c r="B16" s="9">
        <v>214.8</v>
      </c>
      <c r="C16" s="25">
        <v>3.0000000000000001E-3</v>
      </c>
      <c r="D16" s="21">
        <v>-1E-3</v>
      </c>
      <c r="E16" s="13">
        <f t="shared" si="1"/>
        <v>59.298000000000009</v>
      </c>
      <c r="F16" s="9">
        <v>274.10000000000002</v>
      </c>
    </row>
    <row r="17" spans="1:6" x14ac:dyDescent="0.25">
      <c r="A17" s="33" t="s">
        <v>25</v>
      </c>
      <c r="B17" s="33"/>
      <c r="C17" s="33"/>
      <c r="D17" s="33"/>
      <c r="E17" s="33"/>
      <c r="F17" s="33"/>
    </row>
    <row r="18" spans="1:6" x14ac:dyDescent="0.25">
      <c r="A18" s="34" t="s">
        <v>26</v>
      </c>
      <c r="B18" s="34"/>
      <c r="C18" s="34"/>
      <c r="D18" s="34"/>
      <c r="E18" s="34"/>
      <c r="F18" s="34"/>
    </row>
  </sheetData>
  <mergeCells count="8">
    <mergeCell ref="A17:F17"/>
    <mergeCell ref="A18:F18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sqref="A1:A2"/>
    </sheetView>
  </sheetViews>
  <sheetFormatPr defaultRowHeight="15" x14ac:dyDescent="0.25"/>
  <cols>
    <col min="1" max="1" width="59" bestFit="1" customWidth="1"/>
    <col min="2" max="2" width="27.28515625" customWidth="1"/>
    <col min="3" max="3" width="16.28515625" customWidth="1"/>
    <col min="4" max="4" width="11" customWidth="1"/>
    <col min="5" max="5" width="14.5703125" customWidth="1"/>
    <col min="6" max="6" width="15.85546875" customWidth="1"/>
  </cols>
  <sheetData>
    <row r="1" spans="1:6" ht="15" customHeight="1" x14ac:dyDescent="0.25">
      <c r="A1" s="37">
        <v>2023</v>
      </c>
      <c r="B1" s="37" t="s">
        <v>21</v>
      </c>
      <c r="C1" s="37" t="s">
        <v>15</v>
      </c>
      <c r="D1" s="37" t="s">
        <v>14</v>
      </c>
      <c r="E1" s="37" t="s">
        <v>5</v>
      </c>
      <c r="F1" s="35" t="s">
        <v>4</v>
      </c>
    </row>
    <row r="2" spans="1:6" ht="28.5" customHeight="1" x14ac:dyDescent="0.25">
      <c r="A2" s="38"/>
      <c r="B2" s="38"/>
      <c r="C2" s="38"/>
      <c r="D2" s="38"/>
      <c r="E2" s="38"/>
      <c r="F2" s="36"/>
    </row>
    <row r="3" spans="1:6" x14ac:dyDescent="0.25">
      <c r="A3" s="11" t="s">
        <v>22</v>
      </c>
      <c r="B3" s="10">
        <v>2807.8</v>
      </c>
      <c r="C3" s="22">
        <f>SUM(C4:C7)</f>
        <v>1.7130000000000003</v>
      </c>
      <c r="D3" s="22">
        <f t="shared" ref="D3:E3" si="0">SUM(D4:D7)</f>
        <v>-1.1180000000000001</v>
      </c>
      <c r="E3" s="22">
        <f t="shared" si="0"/>
        <v>4.3050000000000344</v>
      </c>
      <c r="F3" s="10">
        <v>2812.6</v>
      </c>
    </row>
    <row r="4" spans="1:6" x14ac:dyDescent="0.25">
      <c r="A4" s="17" t="s">
        <v>23</v>
      </c>
      <c r="B4" s="15">
        <v>423.4</v>
      </c>
      <c r="C4" s="27" t="s">
        <v>16</v>
      </c>
      <c r="D4" s="27" t="s">
        <v>16</v>
      </c>
      <c r="E4" s="14" t="str">
        <f>IFERROR(F4-B4-C4-D4,"-")</f>
        <v>-</v>
      </c>
      <c r="F4" s="15">
        <v>423.4</v>
      </c>
    </row>
    <row r="5" spans="1:6" x14ac:dyDescent="0.25">
      <c r="A5" s="16" t="s">
        <v>17</v>
      </c>
      <c r="B5" s="8">
        <v>141.80000000000001</v>
      </c>
      <c r="C5" s="27">
        <v>0.104</v>
      </c>
      <c r="D5" s="27">
        <v>0</v>
      </c>
      <c r="E5" s="14">
        <f>IFERROR(F5-B5-C5-D5,"-")</f>
        <v>-0.104</v>
      </c>
      <c r="F5" s="8">
        <v>141.80000000000001</v>
      </c>
    </row>
    <row r="6" spans="1:6" x14ac:dyDescent="0.25">
      <c r="A6" s="17" t="s">
        <v>18</v>
      </c>
      <c r="B6" s="8">
        <v>425.4</v>
      </c>
      <c r="C6" s="27">
        <v>0</v>
      </c>
      <c r="D6" s="27">
        <v>-1.014</v>
      </c>
      <c r="E6" s="14">
        <f>IFERROR(F6-B6-C6-D6,"-")</f>
        <v>5.9140000000000343</v>
      </c>
      <c r="F6" s="8">
        <v>430.3</v>
      </c>
    </row>
    <row r="7" spans="1:6" ht="15" customHeight="1" x14ac:dyDescent="0.25">
      <c r="A7" s="16" t="s">
        <v>24</v>
      </c>
      <c r="B7" s="14">
        <v>1817.2</v>
      </c>
      <c r="C7" s="26">
        <f>SUM(C8:C16)</f>
        <v>1.6090000000000002</v>
      </c>
      <c r="D7" s="26">
        <f>SUM(D8:D16)</f>
        <v>-0.10400000000000001</v>
      </c>
      <c r="E7" s="14">
        <f>IFERROR(F7-B7-C7-D7,"-")</f>
        <v>-1.5050000000000001</v>
      </c>
      <c r="F7" s="14">
        <v>1817.2</v>
      </c>
    </row>
    <row r="8" spans="1:6" x14ac:dyDescent="0.25">
      <c r="A8" s="18" t="s">
        <v>6</v>
      </c>
      <c r="B8" s="8">
        <v>82.1</v>
      </c>
      <c r="C8" s="27">
        <v>0.67700000000000005</v>
      </c>
      <c r="D8" s="27">
        <v>0</v>
      </c>
      <c r="E8" s="14">
        <v>0</v>
      </c>
      <c r="F8" s="8">
        <v>82.1</v>
      </c>
    </row>
    <row r="9" spans="1:6" x14ac:dyDescent="0.25">
      <c r="A9" s="18" t="s">
        <v>7</v>
      </c>
      <c r="B9" s="8">
        <v>269</v>
      </c>
      <c r="C9" s="27">
        <v>0.13600000000000001</v>
      </c>
      <c r="D9" s="27">
        <v>-1.4E-2</v>
      </c>
      <c r="E9" s="14">
        <v>-1.4E-2</v>
      </c>
      <c r="F9" s="8">
        <v>269</v>
      </c>
    </row>
    <row r="10" spans="1:6" x14ac:dyDescent="0.25">
      <c r="A10" s="18" t="s">
        <v>8</v>
      </c>
      <c r="B10" s="8">
        <v>263.7</v>
      </c>
      <c r="C10" s="27">
        <v>0.28000000000000003</v>
      </c>
      <c r="D10" s="27">
        <v>-0.01</v>
      </c>
      <c r="E10" s="14">
        <v>-0.01</v>
      </c>
      <c r="F10" s="8">
        <v>263.7</v>
      </c>
    </row>
    <row r="11" spans="1:6" x14ac:dyDescent="0.25">
      <c r="A11" s="18" t="s">
        <v>9</v>
      </c>
      <c r="B11" s="8">
        <v>169.2</v>
      </c>
      <c r="C11" s="27">
        <v>0</v>
      </c>
      <c r="D11" s="27">
        <v>-3.6999999999999998E-2</v>
      </c>
      <c r="E11" s="14">
        <v>-3.6999999999999998E-2</v>
      </c>
      <c r="F11" s="8">
        <v>169.2</v>
      </c>
    </row>
    <row r="12" spans="1:6" x14ac:dyDescent="0.25">
      <c r="A12" s="19" t="s">
        <v>19</v>
      </c>
      <c r="B12" s="8">
        <v>254.5</v>
      </c>
      <c r="C12" s="27">
        <v>3.4000000000000002E-2</v>
      </c>
      <c r="D12" s="27">
        <v>-5.0000000000000001E-3</v>
      </c>
      <c r="E12" s="14">
        <v>-5.0000000000000001E-3</v>
      </c>
      <c r="F12" s="8">
        <v>254.5</v>
      </c>
    </row>
    <row r="13" spans="1:6" x14ac:dyDescent="0.25">
      <c r="A13" s="18" t="s">
        <v>10</v>
      </c>
      <c r="B13" s="8">
        <v>255.3</v>
      </c>
      <c r="C13" s="27">
        <v>0</v>
      </c>
      <c r="D13" s="27">
        <v>-5.0000000000000001E-3</v>
      </c>
      <c r="E13" s="14">
        <v>-5.0000000000000001E-3</v>
      </c>
      <c r="F13" s="8">
        <v>255.3</v>
      </c>
    </row>
    <row r="14" spans="1:6" x14ac:dyDescent="0.25">
      <c r="A14" s="18" t="s">
        <v>11</v>
      </c>
      <c r="B14" s="8">
        <v>117.3</v>
      </c>
      <c r="C14" s="27">
        <v>0.372</v>
      </c>
      <c r="D14" s="27">
        <v>0</v>
      </c>
      <c r="E14" s="14">
        <v>0</v>
      </c>
      <c r="F14" s="8">
        <v>117.3</v>
      </c>
    </row>
    <row r="15" spans="1:6" x14ac:dyDescent="0.25">
      <c r="A15" s="18" t="s">
        <v>12</v>
      </c>
      <c r="B15" s="8">
        <v>132</v>
      </c>
      <c r="C15" s="27">
        <v>8.7999999999999995E-2</v>
      </c>
      <c r="D15" s="27">
        <v>-3.3000000000000002E-2</v>
      </c>
      <c r="E15" s="14">
        <v>-3.3000000000000002E-2</v>
      </c>
      <c r="F15" s="8">
        <v>132</v>
      </c>
    </row>
    <row r="16" spans="1:6" x14ac:dyDescent="0.25">
      <c r="A16" s="20" t="s">
        <v>13</v>
      </c>
      <c r="B16" s="9">
        <v>274.10000000000002</v>
      </c>
      <c r="C16" s="28">
        <v>2.1999999999999999E-2</v>
      </c>
      <c r="D16" s="28">
        <v>0</v>
      </c>
      <c r="E16" s="13">
        <v>0</v>
      </c>
      <c r="F16" s="9">
        <v>274.10000000000002</v>
      </c>
    </row>
    <row r="17" spans="1:6" x14ac:dyDescent="0.25">
      <c r="A17" s="33" t="s">
        <v>25</v>
      </c>
      <c r="B17" s="33"/>
      <c r="C17" s="33"/>
      <c r="D17" s="33"/>
      <c r="E17" s="33"/>
      <c r="F17" s="33"/>
    </row>
    <row r="18" spans="1:6" x14ac:dyDescent="0.25">
      <c r="A18" s="34" t="s">
        <v>26</v>
      </c>
      <c r="B18" s="34"/>
      <c r="C18" s="34"/>
      <c r="D18" s="34"/>
      <c r="E18" s="34"/>
      <c r="F18" s="34"/>
    </row>
  </sheetData>
  <mergeCells count="8">
    <mergeCell ref="A17:F17"/>
    <mergeCell ref="A18:F18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Forest_physical_assets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tsikhelashvili</dc:creator>
  <cp:lastModifiedBy>irakli tsikhelashvili</cp:lastModifiedBy>
  <dcterms:created xsi:type="dcterms:W3CDTF">2025-09-26T05:59:16Z</dcterms:created>
  <dcterms:modified xsi:type="dcterms:W3CDTF">2025-12-16T05:02:17Z</dcterms:modified>
</cp:coreProperties>
</file>